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1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.shortcut-targets-by-id/0BwbiPVLIP1Fkb1VxS0hfa2ItNTA/_Shared folders team/Shared_Martin/2022 Pitch Decks Misc/_ Blog/"/>
    </mc:Choice>
  </mc:AlternateContent>
  <xr:revisionPtr revIDLastSave="0" documentId="8_{E1700E7B-A0A5-4828-808A-3EE709890A5A}" xr6:coauthVersionLast="47" xr6:coauthVersionMax="47" xr10:uidLastSave="{00000000-0000-0000-0000-000000000000}"/>
  <bookViews>
    <workbookView xWindow="0" yWindow="760" windowWidth="18240" windowHeight="10720" xr2:uid="{CE7CAEAE-C534-4D70-88EF-8B4D2EF65717}"/>
  </bookViews>
  <sheets>
    <sheet name="Tabelle1" sheetId="1" r:id="rId1"/>
    <sheet name="AR_INFO" sheetId="2" r:id="rId2"/>
  </sheets>
  <definedNames>
    <definedName name="_xlnm.Print_Area" localSheetId="0">Tabelle1!$A$1:$AD$49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2" i="1" l="1"/>
  <c r="X33" i="1"/>
  <c r="Z31" i="1"/>
  <c r="Q37" i="1"/>
  <c r="Q38" i="1" s="1"/>
  <c r="Q39" i="1" s="1"/>
  <c r="Q40" i="1" s="1"/>
  <c r="Q41" i="1" s="1"/>
  <c r="Y41" i="1" s="1"/>
  <c r="V32" i="1"/>
  <c r="AD32" i="1" s="1"/>
  <c r="B21" i="1"/>
  <c r="L27" i="1"/>
  <c r="L23" i="1"/>
  <c r="L22" i="1"/>
  <c r="Y38" i="1" l="1"/>
  <c r="Y39" i="1"/>
  <c r="Y40" i="1"/>
  <c r="Y37" i="1"/>
  <c r="B22" i="1"/>
  <c r="B23" i="1" s="1"/>
  <c r="Q36" i="1"/>
  <c r="U32" i="1"/>
  <c r="T32" i="1" l="1"/>
  <c r="AC32" i="1"/>
  <c r="Q35" i="1"/>
  <c r="Y36" i="1"/>
  <c r="N22" i="1"/>
  <c r="M22" i="1" s="1"/>
  <c r="C22" i="1"/>
  <c r="D22" i="1" s="1"/>
  <c r="C23" i="1"/>
  <c r="B24" i="1"/>
  <c r="N23" i="1"/>
  <c r="B27" i="1"/>
  <c r="N27" i="1" s="1"/>
  <c r="M27" i="1" s="1"/>
  <c r="S32" i="1" l="1"/>
  <c r="AB32" i="1"/>
  <c r="Q34" i="1"/>
  <c r="Y35" i="1"/>
  <c r="M23" i="1"/>
  <c r="N24" i="1"/>
  <c r="C24" i="1"/>
  <c r="D23" i="1"/>
  <c r="D24" i="1" s="1"/>
  <c r="B16" i="1" s="1"/>
  <c r="R32" i="1" l="1"/>
  <c r="Z32" i="1" s="1"/>
  <c r="AA32" i="1"/>
  <c r="Q33" i="1"/>
  <c r="Y34" i="1"/>
  <c r="E22" i="1"/>
  <c r="E24" i="1"/>
  <c r="E23" i="1"/>
  <c r="B15" i="1"/>
  <c r="M24" i="1"/>
  <c r="L24" i="1"/>
  <c r="Y33" i="1" l="1"/>
  <c r="B17" i="1"/>
  <c r="S33" i="1" s="1"/>
  <c r="AA33" i="1" s="1"/>
  <c r="G21" i="1"/>
  <c r="R33" i="1" l="1"/>
  <c r="Z33" i="1" s="1"/>
  <c r="T33" i="1"/>
  <c r="AB33" i="1" s="1"/>
  <c r="V33" i="1"/>
  <c r="AD33" i="1" s="1"/>
  <c r="U33" i="1"/>
  <c r="AC33" i="1" s="1"/>
  <c r="I21" i="1"/>
  <c r="I22" i="1"/>
  <c r="J21" i="1"/>
  <c r="J22" i="1"/>
  <c r="U41" i="1"/>
  <c r="AC41" i="1" s="1"/>
  <c r="T40" i="1"/>
  <c r="AB40" i="1" s="1"/>
  <c r="V38" i="1"/>
  <c r="AD38" i="1" s="1"/>
  <c r="U37" i="1"/>
  <c r="AC37" i="1" s="1"/>
  <c r="T36" i="1"/>
  <c r="AB36" i="1" s="1"/>
  <c r="V34" i="1"/>
  <c r="AD34" i="1" s="1"/>
  <c r="T41" i="1"/>
  <c r="AB41" i="1" s="1"/>
  <c r="V39" i="1"/>
  <c r="AD39" i="1" s="1"/>
  <c r="U38" i="1"/>
  <c r="AC38" i="1" s="1"/>
  <c r="T37" i="1"/>
  <c r="AB37" i="1" s="1"/>
  <c r="V35" i="1"/>
  <c r="AD35" i="1" s="1"/>
  <c r="U34" i="1"/>
  <c r="AC34" i="1" s="1"/>
  <c r="V40" i="1"/>
  <c r="AD40" i="1" s="1"/>
  <c r="U39" i="1"/>
  <c r="AC39" i="1" s="1"/>
  <c r="T38" i="1"/>
  <c r="AB38" i="1" s="1"/>
  <c r="V36" i="1"/>
  <c r="AD36" i="1" s="1"/>
  <c r="U35" i="1"/>
  <c r="AC35" i="1" s="1"/>
  <c r="T34" i="1"/>
  <c r="AB34" i="1" s="1"/>
  <c r="U40" i="1"/>
  <c r="AC40" i="1" s="1"/>
  <c r="T39" i="1"/>
  <c r="AB39" i="1" s="1"/>
  <c r="V37" i="1"/>
  <c r="AD37" i="1" s="1"/>
  <c r="U36" i="1"/>
  <c r="AC36" i="1" s="1"/>
  <c r="T35" i="1"/>
  <c r="AB35" i="1" s="1"/>
  <c r="S40" i="1"/>
  <c r="AA40" i="1" s="1"/>
  <c r="S39" i="1"/>
  <c r="AA39" i="1" s="1"/>
  <c r="S37" i="1"/>
  <c r="AA37" i="1" s="1"/>
  <c r="S36" i="1"/>
  <c r="AA36" i="1" s="1"/>
  <c r="S35" i="1"/>
  <c r="AA35" i="1" s="1"/>
  <c r="V41" i="1"/>
  <c r="AD41" i="1" s="1"/>
  <c r="S38" i="1"/>
  <c r="AA38" i="1" s="1"/>
  <c r="S34" i="1"/>
  <c r="AA34" i="1" s="1"/>
  <c r="S41" i="1"/>
  <c r="AA41" i="1" s="1"/>
  <c r="R38" i="1"/>
  <c r="Z38" i="1" s="1"/>
  <c r="R39" i="1"/>
  <c r="Z39" i="1" s="1"/>
  <c r="R40" i="1"/>
  <c r="Z40" i="1" s="1"/>
  <c r="I23" i="1"/>
  <c r="I24" i="1" s="1"/>
  <c r="R36" i="1"/>
  <c r="Z36" i="1" s="1"/>
  <c r="R34" i="1"/>
  <c r="Z34" i="1" s="1"/>
  <c r="R35" i="1"/>
  <c r="Z35" i="1" s="1"/>
  <c r="R41" i="1"/>
  <c r="Z41" i="1" s="1"/>
  <c r="R37" i="1"/>
  <c r="Z37" i="1" s="1"/>
  <c r="J23" i="1"/>
  <c r="J24" i="1" s="1"/>
</calcChain>
</file>

<file path=xl/sharedStrings.xml><?xml version="1.0" encoding="utf-8"?>
<sst xmlns="http://schemas.openxmlformats.org/spreadsheetml/2006/main" count="48" uniqueCount="44">
  <si>
    <t>Input</t>
  </si>
  <si>
    <t>Starting ARR</t>
  </si>
  <si>
    <t>Growth</t>
  </si>
  <si>
    <t>Year 1</t>
  </si>
  <si>
    <t>Year 2</t>
  </si>
  <si>
    <t>Year 3</t>
  </si>
  <si>
    <t>Burn multiple</t>
  </si>
  <si>
    <t>Dilution</t>
  </si>
  <si>
    <t>NTM ARR Benchmark</t>
  </si>
  <si>
    <t>Output</t>
  </si>
  <si>
    <t>Pre-Money valuation</t>
  </si>
  <si>
    <t>Round size</t>
  </si>
  <si>
    <t>Post-Money valuation</t>
  </si>
  <si>
    <t>ARR Multiple vs. 
Pre-Money Valuation</t>
  </si>
  <si>
    <t>ARR Multiple vs.
Post-Money Valuation</t>
  </si>
  <si>
    <t>Growth rate</t>
  </si>
  <si>
    <t>ARR</t>
  </si>
  <si>
    <t>ARR added</t>
  </si>
  <si>
    <t>Burn</t>
  </si>
  <si>
    <t>Cash left</t>
  </si>
  <si>
    <t>Run rate</t>
  </si>
  <si>
    <t>NTM</t>
  </si>
  <si>
    <t>YoY</t>
  </si>
  <si>
    <t>MoM</t>
  </si>
  <si>
    <t>"x"</t>
  </si>
  <si>
    <t>At investment</t>
  </si>
  <si>
    <t>Total</t>
  </si>
  <si>
    <t>Projection post runway:</t>
  </si>
  <si>
    <t>Year 2 NTM ARR Multiple Sensitivity</t>
  </si>
  <si>
    <t>Year 2 NTM ARR vs. Benchmark</t>
  </si>
  <si>
    <t>Burn Multiple</t>
  </si>
  <si>
    <t>Projected Year 3 Growth</t>
  </si>
  <si>
    <t>Benchmark</t>
  </si>
  <si>
    <t>Note: Template based on 24 months runway.</t>
  </si>
  <si>
    <t xml:space="preserve">Template source: cavalry.vc </t>
  </si>
  <si>
    <t>Spalte1</t>
  </si>
  <si>
    <t>Spalte2</t>
  </si>
  <si>
    <t>Spalte3</t>
  </si>
  <si>
    <t>Spalte4</t>
  </si>
  <si>
    <t>Spalte5</t>
  </si>
  <si>
    <t>Spalte6</t>
  </si>
  <si>
    <t>Spalte7</t>
  </si>
  <si>
    <t>calculation_5b35ac27-9e91-4f69-8745-9fe6301d6daf</t>
  </si>
  <si>
    <t xml:space="preserve">ᯡࡑ䄬Āᜤ堾恛ࠥ愠樰۠圫晠Ġ夤¸Ֆ檱¤ᆠ᫠㎢氣㧤䂓ᄼ琄ቢ摠ೡ3䢠㊤й∡䈨ƌ偁ᇤ唰⭒劖梠䅂4丄䐡ൈʛᎰӁ#℣ªD啤ཪJ剻ڢ 壠惀Ⳉᱼ࿠ዠυ悩⇐၌烴堺乊ะ䔐˰ĸvՠᦠˠʐ¸Č囦䀧ೝ啻氿䩱䔻园ᡄ䯠௩≡䇭ℌ〶㴜म择ሆ寍䔀ㄓ㼠ީ畾〥㊡珍慎焄禲ሠᷲ瀯အସᕿ䀢参穄"␓ु&lt;嬠ʈ:4企ͣ᝸㌎橂◢兤j⡕仱喚6張╣᝾嘳秢睤‥玧夠⣝✩ά殫涣䇌秄䶄啲益ⅷⰠ䞙埌毌徙䋌歊源ᆮੱ缢Ȭથ梍㪩⋈䬸#Ꭰ塐ᨠ۵þニ♶厱ㄯ཰ȕ嘹ᯮ毒䠠ᅽ佀擸㿿獗〶嗌ᒦ⠰ᔲ⛷洤ᰬ͠囘┽旨ၿ㿧▹惐∥ա䑘ଠ弣ၐ⊝ 秨㠧ѣ㸆.䐧㐠ਖ਼㎜䠍ख嶾ᾸĄ欢ওᑸ㡛ᷡ熈渾墁䀠湂ሩተげ䃍䅩㑣嫡ƹ䵷ࢫ㿾砆啋楘篳純≿垧研糞濘䊌敍㕰灖ϑ㑅儍㡊䅜䶵剽ᨫɼؼ̰⁳㏜敔˩ᐲ矹䷊䏜琨剠䰩Ҁ㉁ࣔ8䬪ᄝ䙤停Ĥ偤၆礝休ረẔ碗堄岖Bₗ偆堹إ悗䥤桐ȤỸᬣ弝堂䁫ᙦ⇼ㆩé厢ỹ䈢႐劧晚▦⇈ャ࢛䉦Ⱬ䘢亴ᚢ⁲࿦悖㠨ࢦṩỰᙂႎ㉠祾⇪粴ม炱ᚡ㓭ྗ䙱â⸺ణ⻎㷩悛䩦ᓨ㚠䃘Ꮳ滭匆Ṙ੊⃔ፔ䣛䢡ᗧ客僫ᚦ㑰ጆᖴᓋᑋᤨ䡁⍊₴ྒ紁ഇ慌ᕉ㥡㍌祤ః㳥偈ᕥ⺊䤄Ռㄉ㼓㖛䳀䗶ণ᳽㏎ừ嶷應伅愖彌ᔨត涧㤗單⺂ㄘ㺏ၐ᱁㕛⻉ᶅઠᒲୖ‣⢉丠ྵ室ન䎰䍵ߦ〡❸磬傈ႇ䂣抯墠燲㭮㧡㥎ᗫ㚎㑖嘘䎻䃕咪偺淒焰㊹禔୬᜾停١ৡΤ䇕☉樣䈹䠤方䨧⠉冞ɠ㯸挙ᕂ㥹竦柞瘳穾㌱側㯷》રֱ籏⥥ᣈ䃔㿑᝖䤣㗅帶䋓咹却ຈљ䊊㜥僃漾ࣜ泠娳協磏溳珖䏴皧㕣图槬帢㥙槿寮䗬瞳␫㦼亏㙥棈ᾖ洒䴎绲඀㰴ീ刢䍰娡䍐㘳䇎縰⍷儯喉Թ⇈ഫ℈∯⍑䌰㺸଩Ÿ嬡扯✵姤ԙĐ梎ዣᘃ墐梊ϣ䒞孃咝຃缧ྤ㲀䳇䨶㯇ऋᴇ⪑┐媈䏔䚕坓枑偓唯ᰧ䌖ᚧආ㲲Ƙ䜧ⴕ勻䂎娡៣ⵒ䛐䏡lୡ灅ᢸྉ嚾㦛ٱՌ剀ᎆ⢆栜䐺᷍䤒淝妍㏕ޚ䞖筅昰ؤၪ吰ᜢ␸έᨰ慈θ㯠Ă䨥Ⴏ愡㉡䐀⸣Ҏ䢢ቤཱིጘ∫択Ҡ㩪⍍֡漺寁☩⹉垈㠇乞⹂๲ᬦ綮⮤Ṳཛ儊⻎⩜ॵ䧱▊䘊᪵匝㭷絎刊ᄧ櫊อ䍴㖻ỻ㶬欭˲籅囑嗉ᄋ⅕᭱油䈊⠡椽௳ᴫ址⯃㩶ዕ秥Ꮎ䀺៛樍᯦綗৑揤ٲൽ繎ᴹ䯹燕窇ɨ厍擡ఁ尪≈怬屠ሹ⽝ㅸ㈧ⱄېৃ崓憉僸既ᄑ䐾ᩤ㑥䐤䚢㠫̙ࡱဠ⇐ቡ氩独爦暘推涴ၵ䙱⨮巐ฦᡋϐᜥ灒䕙༉䊖榄㤾״፡మઽᨱ格ᇢ䨇Ȗऀ攺᳊ˀ樭⋔⽤㑑݀મᱪ➬湫悶ã⚼搸∄䢑恲䎤㲘瀉夼䗫嗓橥穔䥖㔕晎㰎槮⧳敧叫尋墩ɰవ⡁燊⎾拶ށ䨢ǖ㞅ࠦź⬩桩䵰ᘁ°淈ᶦ唌ഢ歖϶㮠癫፦⹺喕䥠7欀⺼䃢໠ᑗႲ⩁ኖ䊀矊೶嶀Ⓖ䇉ഺℼう㋣йҺ瓨Ⱚ❍㦲∓ა䨩ㆶ↤嚄ϵ異決儠㫔檋ή൩喤ఠ䶎≰㖢⑀䧰:┠␫煚ร㥜农⒣窰ݔ䭥瘈ಹ⦠恓W㌰㒦䠢ᚐ榀狥෵䛊᫑妶א䁜㣌጖䍘䧎ڶ仗ᶬⱘ੟ᠥ㽈܈正庖䂈෽⢠ⓚ⁚惬᷃橚睟㈈漃氢㨱๚ᣰ㭼屦ⲅ‮玘᱄๠䄤߾ᨓ敚⯱㶘Ŷ㕽偆粂⚡殭㠬啑塛✺䇨៱ဣٰᡠ摊՘䇎₷ྐྵᐾ惀ᄱဩМぢ和椀ᤤ僴䲁媴㗨৉℁场䄂⚰ô祤偨ཉത䁨ఢ稬䍺≆婫䜐嚬桒ࣰỎ娽ᴠ䥆䀤ڃ۲戍䣼႔㼀峌烄៱㶸⃖攢䁔ڜ㶂⒡㺴犰產潑䱠◣᧡Ó崾灆㰉夶恭У㔵惙䊎倽ᾐ瘼劁Ȩ㺙╈ˀAຣ婖僡瘣䆤᳔アۜॡ㺤ਅὔဳɼ㺌ؘ⃩☭䄕ਹ搤䢴᫣ⱇ⎊⮽秖搝昃ဤ寐簸恩ҳ㾘砞拈䇇ᕳုඩ埶巟椪叠䑛㑖ー碖ޠ絚䂙䥖懗槴珣卜漦䎂⁸ᗐ䤫瓞ၠ媗äᔂ⸸⋈㛂淵ǻ㷙䩲㈡侹偠ᕖ᣸⎘ड呆̠暮⃝໩ሩ䅁ຠ㡒პ激⁑޴॒ᵀ䭓墅ℐᕡ၏জ㲾ᙥḍᕜ䷑弁㆞ᜰ絖戊⺾⿃䱏䘔⪯䶅઩㠫䛲匁ᐧŐᐥ簱垈ၩỺ䘡⍮ៜࢨ堳傠ൠ䁤✐પ䒨䷩Ī凐Ꮒ呏兓䤦⊋܄叞炡ˠ弿ऺᑐ⩖ƨጧ戲㸘᤭擊ะ⒲燙᭰⁏ܜ㍦⊌դ羫璭ྺػ䦱ែ絑䅫恡 ׷㡛ⅰ斡ü೻殃媝䜣㳣䈵ᡦ摘繜窮׽㤦夐㭎㫣䃊⹇䬫巜籊灹⡅煱嶛⩠溯Ἃ叀❥琰≰婍チ䆡ά傤䥣灝␜ᷤ當䊧竲P碙ᐾྀ䤿୊ᾖ䙚噞巧硟䠈ด␗榩璿㸜司恦ᠲ߭⪤惟¡Ⴉ䂊ᆑ氽恛杞琒؇୯柈ई‴ᡠ彗支ቢܣ௘⟈᪬䐸ಏ秊偾ஊሱ㱍⑨⍔ṱ㠪䑃⋱ఀ炯碙⏴ม㱈桪ᅵ八签䁠᷀炣⢌ϔᤜ䖋愨Ɯુ↠ཀ磐ќ੮ཕ塍倬ᘋ唬窍䚉㈏伤硠ढ़䘏⡔笕喢亇戼碐㹝栨⾄窷勁Ẍᄘ憉儈倬宕(↍嘄捐᪱ⴣာŴÕ↪梜⏒ۀ␡䢜∲ᾼ檏౩ᮚ埴ⷅ䰼执册椁പ抃䰭渨Ⅸ䇹传ᚁ呠ᯇ䏣綄͡嫐ⵣ䢃⢆䋂Ρά梊⎠㵡ƭ檜檔ᣠ瀧睋ښ伍ෆ䲛ئ䧣⇂烅᧘㚝ȴᶆ戯䲕৬庘琗ᥙ乨楙槬ԭ灤Ɲ樾䷁寏⢍楴ផ᫬嶍ㄾ䔔䌾㵶䉾堩楋ₖ䋾巉矊ᦑ䬜Ḕ濁継䕞尕緫絮孏᳝䂂惀䕊䁢悎औϴᬡ䢯⠲²᱁搧〰⅐Ṱ戣&gt;Мἱ䢧~䋂瞌὘㯐Ო䤅ᾔ㭉哂䄿ἤ塹䏡Ԋ徖³壑㺡瑨⃐ༀ䨧⁇⯔ᚩႫ≘⏔ᑑഡ䁾૔ྣ纍㽻竈Ἕဍ摆б䉧わ˴ᦀᰭ灠䎂ᤱ⨧㢞篘౐碠⑀⦴ᄰ弭灄ôᶰ䨡ÆȮભ帯⡛䇸ᧀ㼧䑅͔ᇀ䨢恊䌂ᚩħ睠砮ڢ䶦ཡ偐⎌䰻声ᰊ䮳氱჎Ԑ╜䒼࣠䞺㣭㈻侎ڐ㱣⺴⼴硴ᓜ侀挺碠በᠣ⡾଩仡↫璋␟䎱愢Ѿజड碦⡏䖤Ұ㨫䂌àॠᙃ⩜䗖䃃᷀卷ؖ俌Ԭᵡ窞䨔ㆍ偘塏免栨㰶φ☡Ⰽ䴆暦᎕碮梜槢໡栃⡠䎃б⴨ࡾࢰƽ簲啒䛆Რ඿㼰̠ῐく筼䎁䘡带᱔Жᠠ琭澟䏴ៀᴪ暖䇰ۀ攨梐⃇埁缪梎↴᮱㑨ⓝ擴ॡ䘩⑶䀺宩வၶȊऑ綪䂞挥䷭熤䕗Ж஼乎崟斎⺠䨥⡺Ᏼ᮱ᴧ⁒䃴ી琫㴎⋔ࢀ攫≚ɔᜓࡾ桅ɔᗁ㑭撆䍢帓ιv既ᄭ偲L敘墥綠㔽䚤⡃咊ᾈʃ冢‮㍔ƍ奩䜲n方幱洯慠䁪㊡嚫慊䎺䒰怮摚͆㴠㻈悆氚䇢ᎈ⤉笢㩔攵焆昩㔡ຏ㓣䙚₍ᘆࣟ║䐱↧‾ᬸᧁ㺥唜樤ề沨䑛Ђᯡ愧ゝ᪄⛣栢иয儼¿勀⒴⣫₽Ⳝ㧶⏠きԌˢⲽ⴩⁆̀ᖜㆭ瀬ɢᗀᠭ摡拱᠀я⠰ⅿ尨㠇朡㥠 嘠ဦ⛱ؔ粦d㫈Ề琧․Ίа塽㑐㮚ᄰ攢ҏ⚦ 㼯䵦䏴ౡᐳ唀簊㺢穴甌秨⫳溳愖䄚⁂噽䞀䝐ⳳ㇊ገ剔႑⨭䀲Βી眡䁗䞝ມ䊏䵅Ǡᵫ䋤涊檆ὃ籵浸圶ⳃ▱⣛姢ᓀ卢Ыↄ ˃䡎⤰ᢡ匴⁫䭌᱁∬ඏ䎐㕀Ꮇ欻ᘌㇲ悸弰Á䲁戎⁠䍺ᑐⰨࡿ⏪ᜫ㱄倲⋔Ρ㴭䀺䉨٪㈫瓔毀ᶰ攧ၠ䉂ᇀห瑨⋂డ⢫∪䋱ኡᰃ怯嚉㶥彺浧؝ビ䔸ܝ䒤㛪屰⺏ֹ㿣ᙹ᳃䟹ⱁ犡䌎⁀៰䨩校⠜Ს㑮ࡒ䈤᱀㔣䍥䑊⏃䤍ᚖ䕺歿竂柘ㇳ䃲ᵶ揠䮙Ꮗ⢾搖࢐⎥斓灔⚐ޤ㱶䖋ᐤۡţ㈔ⷂ⯀㵬琷⣸秭晆ਓᖥ汍㊔ႃޤ䐯慡ந䑤型牁ト䙥ᐧᄥઈᥥ剆儩抐䭥ᇬ繝஧ତ壋癋核俩䙈ઈ竭କ㿡㙘偅ಥ䥧धㇲ䪤唧窓੸妉睩煒傪Ụ啤欪䦴ᗥ䵨䤣瞕᥌Ⱛ熟৭၅捩ᩳ଀吉୫㨵兎㙅⥥媁瘄䨉䝥檔䤁ፅ坤⹝畄彄䁚㪑欴合故㻋捐Ẕⴷ嵜瘾娴ᯅ䈇獢倨⽥⤰㌨Ț嫍۾㎐Ӹ䐮ୄ䅠੠੬塛ᆾ¡㕉٤⃐徑ᨯڂ慀দ嘮敖煷ᡡ䣵㤪摬䆘ᬺ氹䧬䆄儢ㄤ䎇䘡⤡ɘ䐜ᮧ㱙≞⢨ዘ杌䁒Űᬡ䣍⁴⡀ᴵڴ⁼Đడ卡ႅጶᅚ䓤楒ピ䓘浏岞䒎ק㧭㻢೴峧Ꮰ〳㏞ᅩ⧾䈍㈷㭛䗰愾㍐峚᱃㊊瑀ྤɃ☩৩৚෹ᄾ瑫Ϛ樥滗İᗛ㷱养Ⴏ㭤匼ị檯㚛穈剣ା᪛⿷ἀ၏⣘䯷䄵痜堚ॉ弍癨ᝈ∩缝瓝໤ํ⪇ࠣ̚䗬ặ厘伛湠纱冭ᡅൖ঒❅篽纪ࡄ怛ཪ䥢䮈否奁ǈ䠠羇䁗Ư労䠉ृᱚ偟ࢵ綢╭ŐᲵ疏⢧ೲ䧦瓊楏࿯⽺䗢๐煾䓛㳦恸乷⮤㗷⺴乗Ɽቈˌ仨幥㥔农临絥緷⤾⣮䐡๚岇౒䒚ᵍ汎䮆ៅქ屪ê厃唷ᕈ皐懅䧼ਚ俘挧慑ļ矇㽛။昑䑙ᐶㅖ慘䵷㮥ज़⼄䴨丷䷹䧵஄攷੍滵ં絹╘ỽਝ዆ⓝ⨐牯⣤Ţ娐烔耘懣㙵疔掚྅庯ए₆᭖㺱䲿⧤柹ᨒ䭿㚇矽ᩡ値䦆毲़૭Ḛᅈᨁ勠䶚翷穓䰴堧ݙ㪐ದ斸筝෸ෝଆ彣㨁着榡⡘嵖⸬✧ᒣ⢌೴ἦã爂ක梉烧㑒ಘ犧呞做࿩ᆦࠬ懪洎ਹ憊ሕ䚈֘倠̓㜃㭻磺㫳㒼㞥䌦⠰፲ມ⢢₆䅴ᕡ岦O䃨ற⬃ⶋҮ养㻳竜旋⣂㐏૧Ⓓ⟣禦䁣㐼㣻噼ᶳ埶ᑪ䌂ᝑ㡫䩼㌇ᜥ㥋䕼έጴ娢⡚₸璵媉孭⚯畝ᠹ噰亍恓汹䫬庆㋂漹娮㖎玆䀠ᒳ晖㜓᮹䈲ለ㴇㔣峨֤㬫⑻䓧ຩⷌ䑇ዠპ䏀⿂㨾⢅⧈ⴰ㠺䣏牰㘣焵₭̠љ⫽恈㬨ᕤ❷䋄眚ᄢᄥᣲÈݹ榓伌S㮢ㆪ椋䶛㯺㻻盟㠛⁛Ǵༀ璧㊿ʙぢ䫀⧺倱ݷ娻ዺ⒪შߟȍ䧺㘹䣌᫶⻺眛㏛㸼䵓䕉匽儙ۄ㕜̺䓵䨪㕓⮺䋷㾍᤹䨢粂獕ⷦ䡌戎೟婁桢╧㞷௣ᩞ䎫塸㪲Å浦㢆ᷚ丼㷀Ꮔ?᳞㊕玔ɣϜͽࠨㄜ忁〉禮⑂䌱㪪喳䉢捀⼣堰挔̯㰠璿塄۬᳡報熲㮠ࣽ丮ă㤠తа㔕䁉䧳ᜑࣘ׎楢䚬ĝ䀾哰⨱儔拈Ầ㖂ㇺ崩⻎檏摧桀ᓈ柖眳濛绌䱬㷘᠙悐䶙㵩┉籩楧⯖尪㭠ᶗ។ެ⏤嶟掷溹䁐㶞㐍岞濌忈䃼ᄚ๒嚝㐀纩ပȍ歱妡毱㋭ᮨ᳭卤᝽㓁ᵽƏ樄宇潍秫㺻ᡬݻ恳㠱㟘၁攣ƺ岮⊅㆓㨖㓜耇炡叙㩼羠⸪䢑ẕ弯ᔬ梉嬬ἰጭ஭擾宮㵺墚⟯慒ࡀ䠨䃍ㅄ㼡刾䁫̇㕑ᠮ✳刍刣↢ᷥ㧎⥽揂圻䲽ᛦ↮䃌ᇎ⦤崏Ӗ耝㷜ސ䷩⢌历素糉㓀ᴠ࿠ⱄ䞄⣄〥䄌䅄ⅳổ࣮槦唄棶㥡ㄫ࠷䋱ࣱ敠ㆣ縷ⰼ⧶穼䴨晊㥓䎵᳅斎⤒垴糏攡⨪盃氍㨞ὓ圉ݣ壢Ưገᴃ㛂Ⲋ獴‵嘍⮤❵ျ嗝《埖ߵ᦭䶫滤ጀḊ橝婾໔ᶹ㻋幐猂哔߫淑ଊ㫽䞘Ⲕ堼埃䟑䵾樀穭㶟氂⊝埔ԋ棂ధ坂ҥ罼䯢ෳ䌦Ķ登劎妠ဣᮬ㡍晗㹭綥ⷳ‽Ǹ䒦哈淚看慞滹䄽曋ৼ析已眯ࣕ㈷䝶㟚粠牃滲⁖⢋㤢畗礳睒κ〥倎皸ȍ姐ỗ㪣救ѝ⠗㓦ྋ畽㋞䚆尊㶉垵㚫ᤤ䠋ⴡᤓ活ཙ凢⌧呖ᢰ㠴➲㙄礴乯ڌ罢曧ᬺ㴊灝ზ拻ஊ⶷⣬筀෴ǽ洑栳位男䳖㺛⩡ៈ竲箨䄀妢个ჼ犔೼භ䛖禛யⷒ幕⍖曏⮌ᬖ•౯㴉㊳全綛礤㞩廄Ŗⅸ㲁稡࠱㝎¼䈯䛂焺箎ໄ䀬壛掟᥽燰篤➟條環࿾咦Ѐ帷幁祶⬦ᔼ䦁䗹妈綝ֈỺణ㨮⿜㉨Βͮȡ㦇暿ࡿ䄬琽坞᧨氰⿐ૄ㪦੿ءᘑ秺徝紴瓓࣮䏠ᰄଳ㻝˙⼅⁡Ṷ祷斟ᔢ嘪䐠Ἒ䴉樥眍Й䤀⋽䠡࿿兑縓Բ嵼䶓㗫坞岦琅䊎᧘ᜂ宥㽛墟㎳ي翻ྈ㪰໛ァ戆ᠼ玄ᦪݳᣬ厣䬮љᄽ䏍ⴗめ攆ᘼ䊗 ܼ⏠у亁ቘ⋢㳓⅕䮢Ⓐⲹ⦁䠰ၿ䁙ᓀۀ亢㫈响࡜͎ͭРᠦ喤ᚁᲕ猳壐ख़戽ၛ⃙Ю檘،嬭⧩䙗塞挛ࠌ㿐ǤܨᲐ䂭⥐嗢縓‪傝嗏㑚墌孙䛪碆泻〸Ζศ庒ቊ㘳ణ獺伺㯻棣暤⃲䫪⽉⹁ࢢ⩥⥕⑕ዴ婎瘚㍂⑮䫟⥅栽ە䇷ⱌ奛奊๾႐⠧༠ᯝ䀢ᤈ撠ӂҔ֬ᕢ絨珀ˀśጅ砼䢝優Ⳙᔠ琄出䤚旺ൿႮ彠嗬䑙窗˂ৰ◠ࠤ㐱ࡿ䁀ÈὌ橣䘭〢乆䇼ᦐ熼殲ㆴ熓䕎ᛘ圂箪Ṍ磋挏જ⍈䦽媭″偝⊧㙚䫜罛㥈䑏ኺВ⡉ヅ⊷ੲ⦀≳ឈ⥠⃥緋勞㊁䜏批ٽ冩毷䐴ᦄ۱൑罐䤹䲜戄䝴՞Ↄ䈦ᙍ瀫ᠲ冈⋑é⬰୚⪒⋢ཀྵ㭡洦砫♺掜1а㉐ᴯ㢍㺫䒮ᘰᤂᜲ屦煛䐾ኘ䘂㞨㹍濐燷޹櫘哢嫰湎文⍉ᛄ嚲穨樨擓ዌ䯒⧩✌夳Ṁ᢫挢昬㾖僤砊䯝煱䐪ᘏ℁ޣᐱᣁ⦾☰ḑ扤㌴ἶㅟ䓴࠘漴喤Ŕ壒䓣盃䈩᫧夡G⃶̐䉨❡缤琰ႊ℀➄ៀ御氧^Ⴝ`࿸劼䎮汛ҳ䓮Ꮲ㊑䉄朲⊜爄⚙ᥤ娡呪姬儧⍗ດ㲠Ⱙ治䃞ʤର⽰⤥搴側礉ᦉఝ屑Yℴῐื戙䠍㠽⠢ᦹ昣㖑ීú㡛ᄏ撈໶㋹侨层䩪ᇵⓨ塕ӄ⥊橚椻琭ₐ䆨ɨ᎙缤ฦₐ䅎Ԭఠᱨ〪䑙č`๧ࠠ䵩䙒౷梲஋˾␡⸈刭席ߩ憤娡Ϊ屉䙚砻抏ל㜐㯥漯㲝猥᫇㌃ᚑ疿⣡椭഻Ữ渙慌珌洖䛾柶㮽暬秬ဧ塎捔㞌佚໬㬫悁ʽ䩅⠥怴䁺Ÿ؀ᑠ夢含偍綶⨀䔅ᤨ愉傪榰唚削灤◸䑛䪿㍛䨐㦳ᩴ䙂䵬懱哚厺䲢㒱僓䤻桇⧍߶⏴朹ħ⁻䡖™̈́ގ⯐ 䑙ö䐆侺ὂ㢓喫澟䇠䑊ૐ䕅┵♧䧒䖤ʔ掙丅㞽庚㣎丏ጀ⹅㔶㎺/⑚₈勹Ὥ㧿ᥟ卡䷛္≥⊶⢫榖㮭䔁⢵倃࠵纗祟敤ᰜ怓翣၀ˠࢅሠ⡂䢄捎磒䖑䶤㝬⊅䪽Ϊᆵⓡ沌畓瓭卓ग᧳ඊ㰑䣑猷剭ᅉ㏢ⅰ㘸倣䀳偙劰ِ᫰䗺ᬸ桙ę匐ौ噃䭮呖傠縃Ѳ≉₨洳ᭅ妮㭍侴嫸巩姵璷㐘囖⋱㼣ᭈ沤ᨆ㢠Ǜϒ䄲⭊晃勵俏͹珇㖹漤ý爋ႌ䔳䮬㐫䤰㉇䡀္គỪክ岖灛䔎௘漄䠣湏㢝拈͂湆䋂๦ᨙ䐣ℸ乒ϫ捙摂匩䢣乙摦⦺䑵⦴撳᭴哓墫❉哢⍓䪆⣞㨡⨦晸॔㫅䘐ሡ㱅⠹偩ħмጀ挣㰩ᠳ⁜ε⹠⍡滄৾䴅劃ໟ伸㞘 椰兿Ν෻⻲Ꮕ੘䉥㉖ౚ⊩㥤㔈咖乊䘉滈䆽㝪⹈泴ǚᇂㇲ漅洿䲢禮䮯ာ稡店晄㚇㉭ࡕῼͱ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</si>
</sst>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\x_);\(0.0\x\);&quot;–&quot;_)"/>
    <numFmt numFmtId="165" formatCode="0%_);\(0%\);&quot;–&quot;_)"/>
    <numFmt numFmtId="166" formatCode="\€#,##0.0&quot;m&quot;;\(\€#,##0.0&quot;m&quot;\);\);&quot;–&quot;_)"/>
    <numFmt numFmtId="167" formatCode="\€#,##0.0&quot;m&quot;;\(\€#,##0.0&quot;m&quot;\);&quot;–&quot;_)"/>
    <numFmt numFmtId="168" formatCode="0.0%_);\(0.0%\);&quot;–&quot;_)"/>
    <numFmt numFmtId="169" formatCode="0.0"/>
    <numFmt numFmtId="170" formatCode="0.00\x_);\(0.00\x\);&quot;–&quot;_)"/>
    <numFmt numFmtId="171" formatCode="&quot;CAGR:  &quot;0%_);&quot;CAGR:  &quot;\(0%\);&quot;–&quot;_)"/>
    <numFmt numFmtId="172" formatCode="&quot;CMGR:  &quot;0.0%_);&quot;CMGR:  &quot;\(0.0%\);&quot;–&quot;_)"/>
  </numFmts>
  <fonts count="6"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165" fontId="1" fillId="0" borderId="0" xfId="0" applyNumberFormat="1" applyFont="1"/>
    <xf numFmtId="0" fontId="0" fillId="0" borderId="0" xfId="0" applyAlignment="1">
      <alignment horizontal="left" indent="1"/>
    </xf>
    <xf numFmtId="0" fontId="2" fillId="0" borderId="0" xfId="0" applyFont="1"/>
    <xf numFmtId="0" fontId="3" fillId="0" borderId="0" xfId="0" applyFont="1"/>
    <xf numFmtId="166" fontId="0" fillId="0" borderId="0" xfId="0" applyNumberFormat="1"/>
    <xf numFmtId="165" fontId="0" fillId="0" borderId="0" xfId="0" applyNumberFormat="1"/>
    <xf numFmtId="0" fontId="0" fillId="0" borderId="1" xfId="0" applyBorder="1"/>
    <xf numFmtId="166" fontId="0" fillId="0" borderId="1" xfId="0" applyNumberFormat="1" applyBorder="1"/>
    <xf numFmtId="165" fontId="0" fillId="0" borderId="1" xfId="0" applyNumberFormat="1" applyBorder="1"/>
    <xf numFmtId="164" fontId="5" fillId="0" borderId="0" xfId="0" applyNumberFormat="1" applyFont="1"/>
    <xf numFmtId="167" fontId="0" fillId="0" borderId="0" xfId="0" applyNumberFormat="1"/>
    <xf numFmtId="167" fontId="1" fillId="0" borderId="0" xfId="0" applyNumberFormat="1" applyFont="1"/>
    <xf numFmtId="167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0" fontId="4" fillId="3" borderId="0" xfId="0" applyFont="1" applyFill="1"/>
    <xf numFmtId="0" fontId="4" fillId="3" borderId="0" xfId="0" applyFont="1" applyFill="1" applyAlignment="1">
      <alignment horizontal="right"/>
    </xf>
    <xf numFmtId="167" fontId="3" fillId="0" borderId="0" xfId="0" applyNumberFormat="1" applyFont="1"/>
    <xf numFmtId="166" fontId="3" fillId="0" borderId="0" xfId="0" applyNumberFormat="1" applyFont="1"/>
    <xf numFmtId="164" fontId="3" fillId="0" borderId="0" xfId="0" applyNumberFormat="1" applyFont="1"/>
    <xf numFmtId="0" fontId="0" fillId="2" borderId="0" xfId="0" applyFill="1"/>
    <xf numFmtId="0" fontId="0" fillId="0" borderId="0" xfId="0" applyAlignment="1">
      <alignment horizontal="right"/>
    </xf>
    <xf numFmtId="0" fontId="4" fillId="3" borderId="3" xfId="0" applyFont="1" applyFill="1" applyBorder="1" applyAlignment="1">
      <alignment horizontal="centerContinuous"/>
    </xf>
    <xf numFmtId="0" fontId="4" fillId="3" borderId="3" xfId="0" applyFont="1" applyFill="1" applyBorder="1" applyAlignment="1">
      <alignment horizontal="centerContinuous" wrapText="1"/>
    </xf>
    <xf numFmtId="0" fontId="4" fillId="3" borderId="0" xfId="0" applyFont="1" applyFill="1" applyAlignment="1">
      <alignment horizontal="right" wrapText="1"/>
    </xf>
    <xf numFmtId="0" fontId="4" fillId="3" borderId="3" xfId="0" applyFont="1" applyFill="1" applyBorder="1" applyAlignment="1">
      <alignment horizontal="center" wrapText="1"/>
    </xf>
    <xf numFmtId="168" fontId="0" fillId="0" borderId="0" xfId="0" applyNumberFormat="1"/>
    <xf numFmtId="168" fontId="0" fillId="0" borderId="1" xfId="0" applyNumberFormat="1" applyBorder="1"/>
    <xf numFmtId="169" fontId="0" fillId="0" borderId="0" xfId="0" applyNumberFormat="1"/>
    <xf numFmtId="164" fontId="5" fillId="0" borderId="0" xfId="0" applyNumberFormat="1" applyFont="1" applyAlignment="1">
      <alignment horizontal="right"/>
    </xf>
    <xf numFmtId="170" fontId="1" fillId="0" borderId="0" xfId="0" applyNumberFormat="1" applyFont="1"/>
    <xf numFmtId="2" fontId="0" fillId="0" borderId="0" xfId="0" applyNumberFormat="1"/>
    <xf numFmtId="171" fontId="3" fillId="0" borderId="0" xfId="0" applyNumberFormat="1" applyFont="1"/>
    <xf numFmtId="172" fontId="3" fillId="0" borderId="0" xfId="0" applyNumberFormat="1" applyFont="1"/>
    <xf numFmtId="165" fontId="4" fillId="3" borderId="0" xfId="0" applyNumberFormat="1" applyFont="1" applyFill="1"/>
    <xf numFmtId="170" fontId="4" fillId="3" borderId="0" xfId="0" applyNumberFormat="1" applyFont="1" applyFill="1"/>
    <xf numFmtId="170" fontId="4" fillId="3" borderId="0" xfId="0" applyNumberFormat="1" applyFont="1" applyFill="1" applyAlignment="1">
      <alignment horizontal="right" textRotation="90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164" fontId="1" fillId="0" borderId="0" xfId="0" applyNumberFormat="1" applyFont="1"/>
    <xf numFmtId="164" fontId="3" fillId="4" borderId="0" xfId="0" applyNumberFormat="1" applyFont="1" applyFill="1"/>
    <xf numFmtId="164" fontId="0" fillId="4" borderId="0" xfId="0" applyNumberFormat="1" applyFill="1"/>
    <xf numFmtId="170" fontId="4" fillId="3" borderId="2" xfId="0" applyNumberFormat="1" applyFont="1" applyFill="1" applyBorder="1" applyAlignment="1">
      <alignment horizontal="center" textRotation="9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ARR vs. Post-Money Valuation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Tabelle1!$I$20</c:f>
              <c:strCache>
                <c:ptCount val="1"/>
                <c:pt idx="0">
                  <c:v>Run 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Tabelle1!$A$21:$A$23</c:f>
              <c:strCache>
                <c:ptCount val="3"/>
                <c:pt idx="0">
                  <c:v>At investment</c:v>
                </c:pt>
                <c:pt idx="1">
                  <c:v>Year 1</c:v>
                </c:pt>
                <c:pt idx="2">
                  <c:v>Year 2</c:v>
                </c:pt>
              </c:strCache>
            </c:strRef>
          </c:cat>
          <c:val>
            <c:numRef>
              <c:f>Tabelle1!$I$21:$I$23</c:f>
              <c:numCache>
                <c:formatCode>0.0\x_);\(0.0\x\);"–"_)</c:formatCode>
                <c:ptCount val="3"/>
                <c:pt idx="0">
                  <c:v>40</c:v>
                </c:pt>
                <c:pt idx="1">
                  <c:v>13.333333333333334</c:v>
                </c:pt>
                <c:pt idx="2">
                  <c:v>6.666666666666667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A3-42C9-87CC-317AF30F7197}"/>
            </c:ext>
          </c:extLst>
        </c:ser>
        <c:ser>
          <c:idx val="1"/>
          <c:order val="1"/>
          <c:tx>
            <c:strRef>
              <c:f>Tabelle1!$J$20</c:f>
              <c:strCache>
                <c:ptCount val="1"/>
                <c:pt idx="0">
                  <c:v>NTM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Tabelle1!$A$21:$A$23</c:f>
              <c:strCache>
                <c:ptCount val="3"/>
                <c:pt idx="0">
                  <c:v>At investment</c:v>
                </c:pt>
                <c:pt idx="1">
                  <c:v>Year 1</c:v>
                </c:pt>
                <c:pt idx="2">
                  <c:v>Year 2</c:v>
                </c:pt>
              </c:strCache>
            </c:strRef>
          </c:cat>
          <c:val>
            <c:numRef>
              <c:f>Tabelle1!$J$21:$J$23</c:f>
              <c:numCache>
                <c:formatCode>0.0\x_);\(0.0\x\);"–"_)</c:formatCode>
                <c:ptCount val="3"/>
                <c:pt idx="0">
                  <c:v>13.333333333333334</c:v>
                </c:pt>
                <c:pt idx="1">
                  <c:v>6.666666666666667</c:v>
                </c:pt>
                <c:pt idx="2">
                  <c:v>3.3333333333333335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A3-42C9-87CC-317AF30F719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95785167"/>
        <c:axId val="795772687"/>
      </c:barChart>
      <c:lineChart>
        <c:grouping val="standard"/>
        <c:varyColors val="0"/>
        <c:ser>
          <c:idx val="2"/>
          <c:order val="2"/>
          <c:tx>
            <c:v>ARR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6111111111111212E-2"/>
                  <c:y val="-9.2592592592592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A3-42C9-87CC-317AF30F71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Tabelle1!$B$21:$B$23</c:f>
              <c:numCache>
                <c:formatCode>\€#,##0.0"m";\(\€#,##0.0"m"\);"–"_)</c:formatCode>
                <c:ptCount val="3"/>
                <c:pt idx="0">
                  <c:v>1.5</c:v>
                </c:pt>
                <c:pt idx="1">
                  <c:v>4.5</c:v>
                </c:pt>
                <c:pt idx="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A3-42C9-87CC-317AF30F7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799311"/>
        <c:axId val="795798479"/>
      </c:lineChart>
      <c:catAx>
        <c:axId val="795785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772687"/>
        <c:crosses val="autoZero"/>
        <c:auto val="1"/>
        <c:lblAlgn val="ctr"/>
        <c:lblOffset val="100"/>
        <c:noMultiLvlLbl val="0"/>
      </c:catAx>
      <c:valAx>
        <c:axId val="795772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x_);\(0.0\x\);&quot;–&quot;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785167"/>
        <c:crosses val="autoZero"/>
        <c:crossBetween val="between"/>
      </c:valAx>
      <c:valAx>
        <c:axId val="795798479"/>
        <c:scaling>
          <c:orientation val="minMax"/>
        </c:scaling>
        <c:delete val="0"/>
        <c:axPos val="r"/>
        <c:numFmt formatCode="\€#,##0.0&quot;m&quot;;\(\€#,##0.0&quot;m&quot;\);&quot;–&quot;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799311"/>
        <c:crosses val="max"/>
        <c:crossBetween val="between"/>
      </c:valAx>
      <c:catAx>
        <c:axId val="795799311"/>
        <c:scaling>
          <c:orientation val="minMax"/>
        </c:scaling>
        <c:delete val="1"/>
        <c:axPos val="b"/>
        <c:majorTickMark val="out"/>
        <c:minorTickMark val="none"/>
        <c:tickLblPos val="nextTo"/>
        <c:crossAx val="79579847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187404</xdr:colOff>
      <xdr:row>29</xdr:row>
      <xdr:rowOff>52754</xdr:rowOff>
    </xdr:from>
    <xdr:to>
      <xdr:col>13</xdr:col>
      <xdr:colOff>744603</xdr:colOff>
      <xdr:row>47</xdr:row>
      <xdr:rowOff>159434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C6F3E7B-56BE-E968-FB4E-3E2C49FE05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0ACE621-804E-4CB4-8621-17710C62939D}" name="AR_INFO" displayName="AR_INFO" ref="A1:G2" totalsRowShown="0">
  <autoFilter ref="A1:G2" xr:uid="{D0ACE621-804E-4CB4-8621-17710C62939D}"/>
  <tableColumns count="7">
    <tableColumn id="1" xr3:uid="{75F453EA-CA0F-4550-8374-F65AB888BB69}" name="Spalte1"/>
    <tableColumn id="2" xr3:uid="{EAA7FFF5-8869-44B5-A2FB-30D754F5DAC9}" name="Spalte2"/>
    <tableColumn id="3" xr3:uid="{21D293FB-6B7E-4B61-B2FA-32782E14CBDC}" name="Spalte3"/>
    <tableColumn id="4" xr3:uid="{C9A50DE9-D569-471F-969D-CE4F83D3A741}" name="Spalte4"/>
    <tableColumn id="5" xr3:uid="{585AEA05-0FE0-49F1-B2DC-C4EC459FD152}" name="Spalte5"/>
    <tableColumn id="6" xr3:uid="{2AB0841C-9DCB-4A4E-856C-E80E496FDAF0}" name="Spalte6"/>
    <tableColumn id="7" xr3:uid="{D1A02C5A-1535-4516-82B2-8604A342A7B3}" name="Spalte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D3892-02B5-4B83-8D9E-EF93D35CA259}">
  <dimension ref="A1:AD56"/>
  <sheetViews>
    <sheetView showGridLines="0" tabSelected="1" view="pageBreakPreview" topLeftCell="A13" zoomScale="130" zoomScaleNormal="100" zoomScaleSheetLayoutView="130" workbookViewId="0">
      <selection activeCell="B7" sqref="B7"/>
    </sheetView>
  </sheetViews>
  <sheetFormatPr defaultColWidth="10.85546875" defaultRowHeight="15" outlineLevelRow="1"/>
  <cols>
    <col min="1" max="1" width="18.140625" customWidth="1"/>
    <col min="2" max="5" width="10.42578125" customWidth="1"/>
    <col min="6" max="6" width="3.7109375" customWidth="1"/>
    <col min="7" max="7" width="17.85546875" customWidth="1"/>
    <col min="8" max="8" width="3.7109375" customWidth="1"/>
    <col min="9" max="10" width="10.42578125" customWidth="1"/>
    <col min="11" max="11" width="3.7109375" customWidth="1"/>
    <col min="12" max="13" width="14" customWidth="1"/>
    <col min="14" max="14" width="10.42578125" customWidth="1"/>
    <col min="15" max="15" width="3.7109375" customWidth="1"/>
    <col min="16" max="16" width="3.85546875" customWidth="1"/>
    <col min="17" max="22" width="7.7109375" customWidth="1"/>
    <col min="23" max="23" width="3.7109375" customWidth="1"/>
    <col min="24" max="24" width="3.85546875" customWidth="1"/>
    <col min="25" max="30" width="7.7109375" customWidth="1"/>
  </cols>
  <sheetData>
    <row r="1" spans="1:2">
      <c r="A1" s="4" t="s">
        <v>0</v>
      </c>
    </row>
    <row r="2" spans="1:2">
      <c r="A2" t="s">
        <v>1</v>
      </c>
      <c r="B2" s="13">
        <v>1.5</v>
      </c>
    </row>
    <row r="3" spans="1:2">
      <c r="A3" t="s">
        <v>2</v>
      </c>
      <c r="B3" s="1"/>
    </row>
    <row r="4" spans="1:2">
      <c r="A4" s="3" t="s">
        <v>3</v>
      </c>
      <c r="B4" s="2">
        <v>2</v>
      </c>
    </row>
    <row r="5" spans="1:2">
      <c r="A5" s="3" t="s">
        <v>4</v>
      </c>
      <c r="B5" s="2">
        <v>1</v>
      </c>
    </row>
    <row r="6" spans="1:2">
      <c r="A6" s="3" t="s">
        <v>5</v>
      </c>
      <c r="B6" s="2">
        <v>1</v>
      </c>
    </row>
    <row r="7" spans="1:2">
      <c r="A7" t="s">
        <v>6</v>
      </c>
      <c r="B7" s="32">
        <v>2</v>
      </c>
    </row>
    <row r="8" spans="1:2">
      <c r="A8" t="s">
        <v>7</v>
      </c>
      <c r="B8" s="2">
        <v>0.25</v>
      </c>
    </row>
    <row r="9" spans="1:2" ht="5.0999999999999996" customHeight="1">
      <c r="B9" s="2"/>
    </row>
    <row r="10" spans="1:2">
      <c r="A10" t="s">
        <v>8</v>
      </c>
      <c r="B10" s="44">
        <v>5</v>
      </c>
    </row>
    <row r="11" spans="1:2">
      <c r="B11" s="2"/>
    </row>
    <row r="12" spans="1:2" ht="5.0999999999999996" customHeight="1"/>
    <row r="13" spans="1:2">
      <c r="A13" s="4" t="s">
        <v>9</v>
      </c>
    </row>
    <row r="14" spans="1:2" ht="5.0999999999999996" customHeight="1"/>
    <row r="15" spans="1:2">
      <c r="A15" t="s">
        <v>10</v>
      </c>
      <c r="B15" s="12">
        <f>+((1/$B$8)*B16)-B16</f>
        <v>45</v>
      </c>
    </row>
    <row r="16" spans="1:2">
      <c r="A16" t="s">
        <v>11</v>
      </c>
      <c r="B16" s="12">
        <f>+D24</f>
        <v>15</v>
      </c>
    </row>
    <row r="17" spans="1:30">
      <c r="A17" t="s">
        <v>12</v>
      </c>
      <c r="B17" s="12">
        <f>+B16+B15</f>
        <v>60</v>
      </c>
    </row>
    <row r="18" spans="1:30" ht="5.0999999999999996" customHeight="1"/>
    <row r="19" spans="1:30" ht="29.45" customHeight="1">
      <c r="A19" s="17"/>
      <c r="B19" s="17"/>
      <c r="C19" s="17"/>
      <c r="D19" s="17"/>
      <c r="E19" s="17"/>
      <c r="F19" s="17"/>
      <c r="G19" s="27" t="s">
        <v>13</v>
      </c>
      <c r="H19" s="17"/>
      <c r="I19" s="25" t="s">
        <v>14</v>
      </c>
      <c r="J19" s="24"/>
      <c r="K19" s="17"/>
      <c r="L19" s="24" t="s">
        <v>15</v>
      </c>
      <c r="M19" s="24"/>
      <c r="N19" s="24"/>
    </row>
    <row r="20" spans="1:30" ht="15.95">
      <c r="A20" s="17"/>
      <c r="B20" s="18" t="s">
        <v>16</v>
      </c>
      <c r="C20" s="18" t="s">
        <v>17</v>
      </c>
      <c r="D20" s="18" t="s">
        <v>18</v>
      </c>
      <c r="E20" s="18" t="s">
        <v>19</v>
      </c>
      <c r="F20" s="17"/>
      <c r="G20" s="26" t="s">
        <v>20</v>
      </c>
      <c r="H20" s="17"/>
      <c r="I20" s="18" t="s">
        <v>20</v>
      </c>
      <c r="J20" s="18" t="s">
        <v>21</v>
      </c>
      <c r="K20" s="18"/>
      <c r="L20" s="18" t="s">
        <v>22</v>
      </c>
      <c r="M20" s="18" t="s">
        <v>23</v>
      </c>
      <c r="N20" s="18" t="s">
        <v>24</v>
      </c>
    </row>
    <row r="21" spans="1:30">
      <c r="A21" t="s">
        <v>25</v>
      </c>
      <c r="B21" s="12">
        <f>+B2</f>
        <v>1.5</v>
      </c>
      <c r="C21" s="22"/>
      <c r="D21" s="22"/>
      <c r="E21" s="22"/>
      <c r="G21" s="31">
        <f>+B15/B21</f>
        <v>30</v>
      </c>
      <c r="H21" s="11"/>
      <c r="I21" s="15">
        <f>+$B$17/B21</f>
        <v>40</v>
      </c>
      <c r="J21" s="15">
        <f>+$B$17/B22</f>
        <v>13.333333333333334</v>
      </c>
      <c r="K21" s="23"/>
      <c r="L21" s="42"/>
      <c r="M21" s="42"/>
      <c r="N21" s="42"/>
    </row>
    <row r="22" spans="1:30">
      <c r="A22" t="s">
        <v>3</v>
      </c>
      <c r="B22" s="12">
        <f>+B21*(1+L22)</f>
        <v>4.5</v>
      </c>
      <c r="C22" s="6">
        <f>+B22-B21</f>
        <v>3</v>
      </c>
      <c r="D22" s="6">
        <f>+C22*$B$7</f>
        <v>6</v>
      </c>
      <c r="E22" s="12">
        <f>+$B$16-D22</f>
        <v>9</v>
      </c>
      <c r="G22" s="42"/>
      <c r="I22" s="15">
        <f>+$B$17/B22</f>
        <v>13.333333333333334</v>
      </c>
      <c r="J22" s="15">
        <f>+$B$17/B23</f>
        <v>6.666666666666667</v>
      </c>
      <c r="K22" s="15"/>
      <c r="L22" s="7">
        <f>+B4</f>
        <v>2</v>
      </c>
      <c r="M22" s="28">
        <f>+(POWER(N22,1/12))-1</f>
        <v>9.5872691135244326E-2</v>
      </c>
      <c r="N22" s="15">
        <f>+B22/B21</f>
        <v>3</v>
      </c>
    </row>
    <row r="23" spans="1:30">
      <c r="A23" s="8" t="s">
        <v>4</v>
      </c>
      <c r="B23" s="14">
        <f t="shared" ref="B23" si="0">+B22*(1+L23)</f>
        <v>9</v>
      </c>
      <c r="C23" s="9">
        <f>+B23-B22</f>
        <v>4.5</v>
      </c>
      <c r="D23" s="9">
        <f t="shared" ref="D23" si="1">+C23*$B$7</f>
        <v>9</v>
      </c>
      <c r="E23" s="14">
        <f>+$B$16-D23</f>
        <v>6</v>
      </c>
      <c r="F23" s="8"/>
      <c r="G23" s="43"/>
      <c r="H23" s="8"/>
      <c r="I23" s="16">
        <f>+B17/B23</f>
        <v>6.666666666666667</v>
      </c>
      <c r="J23" s="16">
        <f>+B17/B27</f>
        <v>3.3333333333333335</v>
      </c>
      <c r="K23" s="16"/>
      <c r="L23" s="10">
        <f>+B5</f>
        <v>1</v>
      </c>
      <c r="M23" s="29">
        <f>+(POWER(N23,1/12))-1</f>
        <v>5.946309435929531E-2</v>
      </c>
      <c r="N23" s="16">
        <f>+B23/B22</f>
        <v>2</v>
      </c>
    </row>
    <row r="24" spans="1:30">
      <c r="A24" s="5" t="s">
        <v>26</v>
      </c>
      <c r="B24" s="19">
        <f>+B23</f>
        <v>9</v>
      </c>
      <c r="C24" s="20">
        <f>+C23+C22</f>
        <v>7.5</v>
      </c>
      <c r="D24" s="20">
        <f>+D23+D22</f>
        <v>15</v>
      </c>
      <c r="E24" s="19">
        <f>+$B$16-D24</f>
        <v>0</v>
      </c>
      <c r="G24" s="42"/>
      <c r="I24" s="21">
        <f>+I23</f>
        <v>6.666666666666667</v>
      </c>
      <c r="J24" s="45">
        <f>+J23</f>
        <v>3.3333333333333335</v>
      </c>
      <c r="K24" s="21"/>
      <c r="L24" s="34">
        <f>+(POWER((N24),1/2))-1</f>
        <v>1.4494897427831779</v>
      </c>
      <c r="M24" s="35">
        <f>+(POWER((N24),1/24))-1</f>
        <v>7.7514117018424145E-2</v>
      </c>
      <c r="N24" s="21">
        <f>+N23*N22</f>
        <v>6</v>
      </c>
    </row>
    <row r="25" spans="1:30" ht="5.0999999999999996" customHeight="1"/>
    <row r="26" spans="1:30" ht="14.45" customHeight="1">
      <c r="A26" t="s">
        <v>27</v>
      </c>
    </row>
    <row r="27" spans="1:30" outlineLevel="1">
      <c r="A27" s="3" t="s">
        <v>5</v>
      </c>
      <c r="B27" s="12">
        <f>+B23*(1+L27)</f>
        <v>18</v>
      </c>
      <c r="L27" s="7">
        <f>+B6</f>
        <v>1</v>
      </c>
      <c r="M27" s="28">
        <f>+(POWER(N27,1/12))-1</f>
        <v>5.946309435929531E-2</v>
      </c>
      <c r="N27" s="15">
        <f>+B27/B23</f>
        <v>2</v>
      </c>
    </row>
    <row r="29" spans="1:30">
      <c r="L29" s="33"/>
      <c r="P29" s="41" t="s">
        <v>28</v>
      </c>
      <c r="Q29" s="40"/>
      <c r="R29" s="39"/>
      <c r="S29" s="40"/>
      <c r="T29" s="40"/>
      <c r="U29" s="40"/>
      <c r="V29" s="40"/>
      <c r="X29" s="41" t="s">
        <v>29</v>
      </c>
      <c r="Y29" s="40"/>
      <c r="Z29" s="39"/>
      <c r="AA29" s="40"/>
      <c r="AB29" s="40"/>
      <c r="AC29" s="40"/>
      <c r="AD29" s="40"/>
    </row>
    <row r="30" spans="1:30" ht="5.0999999999999996" customHeight="1">
      <c r="Z30" s="44"/>
    </row>
    <row r="31" spans="1:30">
      <c r="P31" s="17"/>
      <c r="Q31" s="37"/>
      <c r="R31" s="24" t="s">
        <v>30</v>
      </c>
      <c r="S31" s="24"/>
      <c r="T31" s="24"/>
      <c r="U31" s="24"/>
      <c r="V31" s="24"/>
      <c r="X31" s="17"/>
      <c r="Y31" s="37"/>
      <c r="Z31" s="24" t="str">
        <f>+R31</f>
        <v>Burn Multiple</v>
      </c>
      <c r="AA31" s="24"/>
      <c r="AB31" s="24"/>
      <c r="AC31" s="24"/>
      <c r="AD31" s="24"/>
    </row>
    <row r="32" spans="1:30">
      <c r="N32" s="30"/>
      <c r="P32" s="18"/>
      <c r="Q32" s="38"/>
      <c r="R32" s="37">
        <f t="shared" ref="R32:T32" si="2">+S32+0.25</f>
        <v>3</v>
      </c>
      <c r="S32" s="37">
        <f t="shared" si="2"/>
        <v>2.75</v>
      </c>
      <c r="T32" s="37">
        <f t="shared" si="2"/>
        <v>2.5</v>
      </c>
      <c r="U32" s="37">
        <f>+V32+0.25</f>
        <v>2.25</v>
      </c>
      <c r="V32" s="37">
        <f>+B7</f>
        <v>2</v>
      </c>
      <c r="X32" s="18"/>
      <c r="Y32" s="38"/>
      <c r="Z32" s="37">
        <f>+R32</f>
        <v>3</v>
      </c>
      <c r="AA32" s="37">
        <f>+S32</f>
        <v>2.75</v>
      </c>
      <c r="AB32" s="37">
        <f>+T32</f>
        <v>2.5</v>
      </c>
      <c r="AC32" s="37">
        <f>+U32</f>
        <v>2.25</v>
      </c>
      <c r="AD32" s="37">
        <f>+V32</f>
        <v>2</v>
      </c>
    </row>
    <row r="33" spans="1:30">
      <c r="N33" s="30"/>
      <c r="P33" s="47" t="s">
        <v>31</v>
      </c>
      <c r="Q33" s="36">
        <f t="shared" ref="Q33:Q35" si="3">+Q34-0.25</f>
        <v>0</v>
      </c>
      <c r="R33" s="15">
        <f t="shared" ref="R33:V41" si="4">+($B$17/($B$21+($B$16/R$32)))/(1+$Q33)</f>
        <v>9.2307692307692299</v>
      </c>
      <c r="S33" s="15">
        <f t="shared" si="4"/>
        <v>8.6274509803921582</v>
      </c>
      <c r="T33" s="15">
        <f t="shared" si="4"/>
        <v>8</v>
      </c>
      <c r="U33" s="15">
        <f t="shared" si="4"/>
        <v>7.3469387755102034</v>
      </c>
      <c r="V33" s="15">
        <f t="shared" si="4"/>
        <v>6.666666666666667</v>
      </c>
      <c r="X33" s="47" t="str">
        <f>+P33</f>
        <v>Projected Year 3 Growth</v>
      </c>
      <c r="Y33" s="36">
        <f>+Q33</f>
        <v>0</v>
      </c>
      <c r="Z33" s="7">
        <f t="shared" ref="Z33:Z41" si="5">-1*((R33/$B$10)-1)</f>
        <v>-0.84615384615384603</v>
      </c>
      <c r="AA33" s="7">
        <f t="shared" ref="AA33:AA41" si="6">-1*((S33/$B$10)-1)</f>
        <v>-0.72549019607843168</v>
      </c>
      <c r="AB33" s="7">
        <f t="shared" ref="AB33:AB41" si="7">-1*((T33/$B$10)-1)</f>
        <v>-0.60000000000000009</v>
      </c>
      <c r="AC33" s="7">
        <f t="shared" ref="AC33:AC41" si="8">-1*((U33/$B$10)-1)</f>
        <v>-0.46938775510204067</v>
      </c>
      <c r="AD33" s="7">
        <f t="shared" ref="AD33:AD41" si="9">-1*((V33/$B$10)-1)</f>
        <v>-0.33333333333333348</v>
      </c>
    </row>
    <row r="34" spans="1:30" ht="14.45" customHeight="1">
      <c r="P34" s="47"/>
      <c r="Q34" s="36">
        <f t="shared" si="3"/>
        <v>0.25</v>
      </c>
      <c r="R34" s="15">
        <f t="shared" si="4"/>
        <v>7.3846153846153841</v>
      </c>
      <c r="S34" s="15">
        <f t="shared" si="4"/>
        <v>6.9019607843137267</v>
      </c>
      <c r="T34" s="15">
        <f t="shared" si="4"/>
        <v>6.4</v>
      </c>
      <c r="U34" s="15">
        <f t="shared" si="4"/>
        <v>5.8775510204081627</v>
      </c>
      <c r="V34" s="15">
        <f t="shared" si="4"/>
        <v>5.3333333333333339</v>
      </c>
      <c r="X34" s="47"/>
      <c r="Y34" s="36">
        <f t="shared" ref="Y34:Y41" si="10">+Q34</f>
        <v>0.25</v>
      </c>
      <c r="Z34" s="7">
        <f t="shared" si="5"/>
        <v>-0.47692307692307678</v>
      </c>
      <c r="AA34" s="7">
        <f t="shared" si="6"/>
        <v>-0.3803921568627453</v>
      </c>
      <c r="AB34" s="7">
        <f t="shared" si="7"/>
        <v>-0.28000000000000003</v>
      </c>
      <c r="AC34" s="7">
        <f t="shared" si="8"/>
        <v>-0.17551020408163254</v>
      </c>
      <c r="AD34" s="7">
        <f t="shared" si="9"/>
        <v>-6.6666666666666874E-2</v>
      </c>
    </row>
    <row r="35" spans="1:30">
      <c r="P35" s="47"/>
      <c r="Q35" s="36">
        <f t="shared" si="3"/>
        <v>0.5</v>
      </c>
      <c r="R35" s="15">
        <f t="shared" si="4"/>
        <v>6.1538461538461533</v>
      </c>
      <c r="S35" s="15">
        <f t="shared" si="4"/>
        <v>5.7516339869281055</v>
      </c>
      <c r="T35" s="15">
        <f t="shared" si="4"/>
        <v>5.333333333333333</v>
      </c>
      <c r="U35" s="15">
        <f t="shared" si="4"/>
        <v>4.8979591836734686</v>
      </c>
      <c r="V35" s="15">
        <f t="shared" si="4"/>
        <v>4.4444444444444446</v>
      </c>
      <c r="X35" s="47"/>
      <c r="Y35" s="36">
        <f t="shared" si="10"/>
        <v>0.5</v>
      </c>
      <c r="Z35" s="7">
        <f t="shared" si="5"/>
        <v>-0.23076923076923062</v>
      </c>
      <c r="AA35" s="7">
        <f t="shared" si="6"/>
        <v>-0.15032679738562105</v>
      </c>
      <c r="AB35" s="7">
        <f t="shared" si="7"/>
        <v>-6.6666666666666652E-2</v>
      </c>
      <c r="AC35" s="7">
        <f t="shared" si="8"/>
        <v>2.0408163265306256E-2</v>
      </c>
      <c r="AD35" s="7">
        <f t="shared" si="9"/>
        <v>0.11111111111111105</v>
      </c>
    </row>
    <row r="36" spans="1:30">
      <c r="P36" s="47"/>
      <c r="Q36" s="36">
        <f>+Q37-0.25</f>
        <v>0.75</v>
      </c>
      <c r="R36" s="15">
        <f t="shared" si="4"/>
        <v>5.2747252747252746</v>
      </c>
      <c r="S36" s="15">
        <f t="shared" si="4"/>
        <v>4.9299719887955193</v>
      </c>
      <c r="T36" s="15">
        <f t="shared" si="4"/>
        <v>4.5714285714285712</v>
      </c>
      <c r="U36" s="15">
        <f t="shared" si="4"/>
        <v>4.1982507288629733</v>
      </c>
      <c r="V36" s="15">
        <f t="shared" si="4"/>
        <v>3.8095238095238098</v>
      </c>
      <c r="X36" s="47"/>
      <c r="Y36" s="36">
        <f t="shared" si="10"/>
        <v>0.75</v>
      </c>
      <c r="Z36" s="7">
        <f t="shared" si="5"/>
        <v>-5.4945054945054972E-2</v>
      </c>
      <c r="AA36" s="7">
        <f t="shared" si="6"/>
        <v>1.4005602240896087E-2</v>
      </c>
      <c r="AB36" s="7">
        <f t="shared" si="7"/>
        <v>8.5714285714285743E-2</v>
      </c>
      <c r="AC36" s="7">
        <f t="shared" si="8"/>
        <v>0.16034985422740533</v>
      </c>
      <c r="AD36" s="7">
        <f t="shared" si="9"/>
        <v>0.23809523809523803</v>
      </c>
    </row>
    <row r="37" spans="1:30">
      <c r="P37" s="47"/>
      <c r="Q37" s="36">
        <f>+B6</f>
        <v>1</v>
      </c>
      <c r="R37" s="15">
        <f t="shared" si="4"/>
        <v>4.615384615384615</v>
      </c>
      <c r="S37" s="15">
        <f t="shared" si="4"/>
        <v>4.3137254901960791</v>
      </c>
      <c r="T37" s="15">
        <f t="shared" si="4"/>
        <v>4</v>
      </c>
      <c r="U37" s="15">
        <f t="shared" si="4"/>
        <v>3.6734693877551017</v>
      </c>
      <c r="V37" s="46">
        <f t="shared" si="4"/>
        <v>3.3333333333333335</v>
      </c>
      <c r="X37" s="47"/>
      <c r="Y37" s="36">
        <f t="shared" si="10"/>
        <v>1</v>
      </c>
      <c r="Z37" s="7">
        <f t="shared" si="5"/>
        <v>7.6923076923076983E-2</v>
      </c>
      <c r="AA37" s="7">
        <f t="shared" si="6"/>
        <v>0.13725490196078416</v>
      </c>
      <c r="AB37" s="7">
        <f t="shared" si="7"/>
        <v>0.19999999999999996</v>
      </c>
      <c r="AC37" s="7">
        <f t="shared" si="8"/>
        <v>0.26530612244897966</v>
      </c>
      <c r="AD37" s="7">
        <f t="shared" si="9"/>
        <v>0.33333333333333326</v>
      </c>
    </row>
    <row r="38" spans="1:30">
      <c r="P38" s="47"/>
      <c r="Q38" s="36">
        <f>+Q37+0.25</f>
        <v>1.25</v>
      </c>
      <c r="R38" s="15">
        <f t="shared" si="4"/>
        <v>4.1025641025641022</v>
      </c>
      <c r="S38" s="15">
        <f t="shared" si="4"/>
        <v>3.8344226579520702</v>
      </c>
      <c r="T38" s="15">
        <f t="shared" si="4"/>
        <v>3.5555555555555554</v>
      </c>
      <c r="U38" s="15">
        <f t="shared" si="4"/>
        <v>3.2653061224489792</v>
      </c>
      <c r="V38" s="15">
        <f t="shared" si="4"/>
        <v>2.9629629629629632</v>
      </c>
      <c r="X38" s="47"/>
      <c r="Y38" s="36">
        <f t="shared" si="10"/>
        <v>1.25</v>
      </c>
      <c r="Z38" s="7">
        <f t="shared" si="5"/>
        <v>0.17948717948717952</v>
      </c>
      <c r="AA38" s="7">
        <f t="shared" si="6"/>
        <v>0.23311546840958597</v>
      </c>
      <c r="AB38" s="7">
        <f t="shared" si="7"/>
        <v>0.28888888888888897</v>
      </c>
      <c r="AC38" s="7">
        <f t="shared" si="8"/>
        <v>0.34693877551020413</v>
      </c>
      <c r="AD38" s="7">
        <f t="shared" si="9"/>
        <v>0.40740740740740733</v>
      </c>
    </row>
    <row r="39" spans="1:30">
      <c r="P39" s="47"/>
      <c r="Q39" s="36">
        <f t="shared" ref="Q39:Q41" si="11">+Q38+0.25</f>
        <v>1.5</v>
      </c>
      <c r="R39" s="15">
        <f t="shared" si="4"/>
        <v>3.6923076923076921</v>
      </c>
      <c r="S39" s="15">
        <f t="shared" si="4"/>
        <v>3.4509803921568634</v>
      </c>
      <c r="T39" s="15">
        <f t="shared" si="4"/>
        <v>3.2</v>
      </c>
      <c r="U39" s="15">
        <f t="shared" si="4"/>
        <v>2.9387755102040813</v>
      </c>
      <c r="V39" s="15">
        <f t="shared" si="4"/>
        <v>2.666666666666667</v>
      </c>
      <c r="X39" s="47"/>
      <c r="Y39" s="36">
        <f t="shared" si="10"/>
        <v>1.5</v>
      </c>
      <c r="Z39" s="7">
        <f t="shared" si="5"/>
        <v>0.26153846153846161</v>
      </c>
      <c r="AA39" s="7">
        <f t="shared" si="6"/>
        <v>0.30980392156862735</v>
      </c>
      <c r="AB39" s="7">
        <f t="shared" si="7"/>
        <v>0.36</v>
      </c>
      <c r="AC39" s="7">
        <f t="shared" si="8"/>
        <v>0.41224489795918373</v>
      </c>
      <c r="AD39" s="7">
        <f t="shared" si="9"/>
        <v>0.46666666666666656</v>
      </c>
    </row>
    <row r="40" spans="1:30">
      <c r="P40" s="47"/>
      <c r="Q40" s="36">
        <f t="shared" si="11"/>
        <v>1.75</v>
      </c>
      <c r="R40" s="15">
        <f t="shared" si="4"/>
        <v>3.3566433566433562</v>
      </c>
      <c r="S40" s="15">
        <f t="shared" si="4"/>
        <v>3.1372549019607847</v>
      </c>
      <c r="T40" s="15">
        <f t="shared" si="4"/>
        <v>2.9090909090909092</v>
      </c>
      <c r="U40" s="15">
        <f t="shared" si="4"/>
        <v>2.6716141001855287</v>
      </c>
      <c r="V40" s="15">
        <f t="shared" si="4"/>
        <v>2.4242424242424243</v>
      </c>
      <c r="X40" s="47"/>
      <c r="Y40" s="36">
        <f t="shared" si="10"/>
        <v>1.75</v>
      </c>
      <c r="Z40" s="7">
        <f t="shared" si="5"/>
        <v>0.32867132867132876</v>
      </c>
      <c r="AA40" s="7">
        <f t="shared" si="6"/>
        <v>0.37254901960784303</v>
      </c>
      <c r="AB40" s="7">
        <f t="shared" si="7"/>
        <v>0.41818181818181821</v>
      </c>
      <c r="AC40" s="7">
        <f t="shared" si="8"/>
        <v>0.46567717996289426</v>
      </c>
      <c r="AD40" s="7">
        <f t="shared" si="9"/>
        <v>0.51515151515151514</v>
      </c>
    </row>
    <row r="41" spans="1:30">
      <c r="P41" s="47"/>
      <c r="Q41" s="36">
        <f t="shared" si="11"/>
        <v>2</v>
      </c>
      <c r="R41" s="15">
        <f t="shared" si="4"/>
        <v>3.0769230769230766</v>
      </c>
      <c r="S41" s="15">
        <f t="shared" si="4"/>
        <v>2.8758169934640527</v>
      </c>
      <c r="T41" s="15">
        <f t="shared" si="4"/>
        <v>2.6666666666666665</v>
      </c>
      <c r="U41" s="15">
        <f t="shared" si="4"/>
        <v>2.4489795918367343</v>
      </c>
      <c r="V41" s="15">
        <f t="shared" si="4"/>
        <v>2.2222222222222223</v>
      </c>
      <c r="X41" s="47"/>
      <c r="Y41" s="36">
        <f t="shared" si="10"/>
        <v>2</v>
      </c>
      <c r="Z41" s="7">
        <f t="shared" si="5"/>
        <v>0.38461538461538469</v>
      </c>
      <c r="AA41" s="7">
        <f t="shared" si="6"/>
        <v>0.42483660130718948</v>
      </c>
      <c r="AB41" s="7">
        <f t="shared" si="7"/>
        <v>0.46666666666666667</v>
      </c>
      <c r="AC41" s="7">
        <f t="shared" si="8"/>
        <v>0.51020408163265318</v>
      </c>
      <c r="AD41" s="7">
        <f t="shared" si="9"/>
        <v>0.55555555555555558</v>
      </c>
    </row>
    <row r="42" spans="1:30">
      <c r="R42" s="7"/>
      <c r="X42" t="s">
        <v>32</v>
      </c>
      <c r="Z42" s="15">
        <f>+B10</f>
        <v>5</v>
      </c>
    </row>
    <row r="43" spans="1:30" ht="5.0999999999999996" customHeight="1"/>
    <row r="44" spans="1:30" ht="14.45" customHeight="1"/>
    <row r="48" spans="1:30">
      <c r="A48" t="s">
        <v>33</v>
      </c>
    </row>
    <row r="49" spans="1:1">
      <c r="A49" t="s">
        <v>34</v>
      </c>
    </row>
    <row r="56" spans="1:1" ht="5.0999999999999996" customHeight="1"/>
  </sheetData>
  <mergeCells count="2">
    <mergeCell ref="P33:P41"/>
    <mergeCell ref="X33:X41"/>
  </mergeCells>
  <conditionalFormatting sqref="Z33:AD41">
    <cfRule type="colorScale" priority="1">
      <colorScale>
        <cfvo type="num" val="-0.15"/>
        <cfvo type="num" val="0"/>
        <cfvo type="num" val="0.3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scale="3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FD9B3-AE0F-48F3-BF38-EA85931B53D0}">
  <dimension ref="A1:G2"/>
  <sheetViews>
    <sheetView workbookViewId="0"/>
  </sheetViews>
  <sheetFormatPr defaultRowHeight="15"/>
  <sheetData>
    <row r="1" spans="1:7">
      <c r="A1" t="s">
        <v>35</v>
      </c>
      <c r="B1" t="s">
        <v>36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</row>
    <row r="2" spans="1:7">
      <c r="A2" t="s">
        <v>42</v>
      </c>
      <c r="B2" t="s">
        <v>43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martinjanicki</dc:creator>
  <cp:keywords/>
  <dc:description/>
  <cp:lastModifiedBy/>
  <cp:revision/>
  <dcterms:created xsi:type="dcterms:W3CDTF">2022-09-18T13:03:51Z</dcterms:created>
  <dcterms:modified xsi:type="dcterms:W3CDTF">2022-09-23T09:53:20Z</dcterms:modified>
  <cp:category/>
  <cp:contentStatus/>
</cp:coreProperties>
</file>